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300" windowWidth="12120" windowHeight="9120" tabRatio="601" activeTab="0"/>
  </bookViews>
  <sheets>
    <sheet name="TABLE OF CONTENTS" sheetId="1" r:id="rId1"/>
    <sheet name="Operating Lease Calculations" sheetId="2" r:id="rId2"/>
    <sheet name="Critical Assumptions Page" sheetId="3" r:id="rId3"/>
    <sheet name="Revised Balance Sheet" sheetId="4" r:id="rId4"/>
    <sheet name="Revised Income Statement" sheetId="5" r:id="rId5"/>
    <sheet name="Miscellaneous" sheetId="6" r:id="rId6"/>
  </sheets>
  <definedNames/>
  <calcPr fullCalcOnLoad="1"/>
</workbook>
</file>

<file path=xl/sharedStrings.xml><?xml version="1.0" encoding="utf-8"?>
<sst xmlns="http://schemas.openxmlformats.org/spreadsheetml/2006/main" count="249" uniqueCount="198">
  <si>
    <t>Inputs</t>
  </si>
  <si>
    <t>Operating lease expense in current year =</t>
  </si>
  <si>
    <t>Year</t>
  </si>
  <si>
    <t>Commitment</t>
  </si>
  <si>
    <t>Pre-tax Cost of Debt =</t>
  </si>
  <si>
    <t>Reported Operating Income (EBIT) =</t>
  </si>
  <si>
    <t>Reported Debt =</t>
  </si>
  <si>
    <t>Reported Interest Expenses =</t>
  </si>
  <si>
    <t>Output</t>
  </si>
  <si>
    <t>Number of years embedded in yr 6 estimate =</t>
  </si>
  <si>
    <t>Converting Operating Leases into debt</t>
  </si>
  <si>
    <t>Present Value</t>
  </si>
  <si>
    <t>Debt Value of leases =</t>
  </si>
  <si>
    <t>Restated Financials</t>
  </si>
  <si>
    <t>Operating Income with Operating leases reclassified as debt =</t>
  </si>
  <si>
    <t>Debt with Operating leases reclassified as debt =</t>
  </si>
  <si>
    <t>2006 and beyond</t>
  </si>
  <si>
    <t xml:space="preserve">As disclosed in Note 5 to the Consolidated Financial Statements, the Company had </t>
  </si>
  <si>
    <t xml:space="preserve">outstanding senior unsecured notes totaling $500 million at December 31, 2000 </t>
  </si>
  <si>
    <t xml:space="preserve">and 1999. These long-term notes represent only 8.6 percent and 10.0 percent of </t>
  </si>
  <si>
    <t xml:space="preserve">total noncurrent assets at December 31, 2000 and 1999, respectively. The </t>
  </si>
  <si>
    <t xml:space="preserve">unsecured long-term debt currently has an average maturity of 8.1 years at fixed </t>
  </si>
  <si>
    <t xml:space="preserve">rates averaging 8.3 percent at December 31, 2000, which is comparable to average </t>
  </si>
  <si>
    <t xml:space="preserve">rates prevailing over the last ten years. The Company does not have significant </t>
  </si>
  <si>
    <t xml:space="preserve">exposure to changing interest rates on its unsecured long-term debt because the </t>
  </si>
  <si>
    <t>interest rates are fixed and the financial leverage is modest.</t>
  </si>
  <si>
    <t xml:space="preserve"> </t>
  </si>
  <si>
    <t xml:space="preserve">          </t>
  </si>
  <si>
    <t>SOUTHWEST AIRLINES CO</t>
  </si>
  <si>
    <t>Consolidated Balance Sheet</t>
  </si>
  <si>
    <t>12/31/00</t>
  </si>
  <si>
    <t xml:space="preserve">     Current assets:</t>
  </si>
  <si>
    <t>--</t>
  </si>
  <si>
    <t xml:space="preserve">          Cash and cash equivalents</t>
  </si>
  <si>
    <t xml:space="preserve">          Accounts and other receivables</t>
  </si>
  <si>
    <t xml:space="preserve">          Inventories of parts and supplies, at cost</t>
  </si>
  <si>
    <t xml:space="preserve">          Deferred income taxes</t>
  </si>
  <si>
    <t xml:space="preserve">          Fuel hedge contracts</t>
  </si>
  <si>
    <t xml:space="preserve">          Prepaid expenses and other current assets</t>
  </si>
  <si>
    <t>Total current assets</t>
  </si>
  <si>
    <t xml:space="preserve">          Property and equipment:</t>
  </si>
  <si>
    <t xml:space="preserve">               Ground property and equipment</t>
  </si>
  <si>
    <t xml:space="preserve">               Deposits on flight equipment purchase contracts</t>
  </si>
  <si>
    <t xml:space="preserve">          Less allowance for depreciation</t>
  </si>
  <si>
    <t xml:space="preserve">     Other assets</t>
  </si>
  <si>
    <t xml:space="preserve">     Current liabilities:</t>
  </si>
  <si>
    <t xml:space="preserve">          Accounts payable</t>
  </si>
  <si>
    <t xml:space="preserve">          Accrued liabilities</t>
  </si>
  <si>
    <t xml:space="preserve">          Air traffic liability</t>
  </si>
  <si>
    <t xml:space="preserve">          Income taxes payable</t>
  </si>
  <si>
    <t xml:space="preserve">          Current maturities of long-term debt</t>
  </si>
  <si>
    <t>Total current liabilities</t>
  </si>
  <si>
    <t xml:space="preserve">     Long-term debt less current maturities</t>
  </si>
  <si>
    <t xml:space="preserve">     Deferred income taxes</t>
  </si>
  <si>
    <t xml:space="preserve">     Deferred gains from sale and leaseback of aircraft</t>
  </si>
  <si>
    <t xml:space="preserve">     Other deferred liabilities</t>
  </si>
  <si>
    <t xml:space="preserve">     Stockholders' equity:</t>
  </si>
  <si>
    <t xml:space="preserve">          Common stock</t>
  </si>
  <si>
    <t xml:space="preserve">          Capital in excess of par value</t>
  </si>
  <si>
    <t xml:space="preserve">          Retained earnings</t>
  </si>
  <si>
    <t xml:space="preserve">          Accumulated other comprehensive income</t>
  </si>
  <si>
    <t xml:space="preserve">          Treasury stock, at cost</t>
  </si>
  <si>
    <t>Total stockholders' equity</t>
  </si>
  <si>
    <t>In Thousands For Period Ended Dec 31, 2000</t>
  </si>
  <si>
    <t xml:space="preserve">Operating Lease Commitments </t>
  </si>
  <si>
    <t>REVISED</t>
  </si>
  <si>
    <t xml:space="preserve">               *Flight equipment</t>
  </si>
  <si>
    <t>Total Liabilities and equity</t>
  </si>
  <si>
    <t>Total Long-Term Liabilities</t>
  </si>
  <si>
    <t xml:space="preserve">                                                                                              </t>
  </si>
  <si>
    <t xml:space="preserve">OPERATING REVENUES: </t>
  </si>
  <si>
    <t xml:space="preserve">OPERATING EXPENSES: </t>
  </si>
  <si>
    <t xml:space="preserve">OTHER EXPENSES (INCOME): </t>
  </si>
  <si>
    <t xml:space="preserve">INCOME BEFORE TAXES AND CUMULATIVE EFFECT </t>
  </si>
  <si>
    <t xml:space="preserve">INCOME BEFORE CUMULATIVE EFFECT OF </t>
  </si>
  <si>
    <t xml:space="preserve">CUMULATIVE EFFECT OF CHANGE IN ACCOUNTING </t>
  </si>
  <si>
    <t xml:space="preserve">NET INCOME PER SHARE, BASIC BEFORE CUMULATIVE </t>
  </si>
  <si>
    <t xml:space="preserve">CUMULATIVE EFFECT OF CHANGE IN </t>
  </si>
  <si>
    <t xml:space="preserve">NET INCOME PER SHARE, DILUTED BEFORE CUMULATIVE </t>
  </si>
  <si>
    <t xml:space="preserve">  Passenger              </t>
  </si>
  <si>
    <t xml:space="preserve">(In thousands, except per share amounts)           </t>
  </si>
  <si>
    <t xml:space="preserve">  Freight</t>
  </si>
  <si>
    <t xml:space="preserve">  Other </t>
  </si>
  <si>
    <t xml:space="preserve">    Total operating revenues                   </t>
  </si>
  <si>
    <t xml:space="preserve"> ---------------------</t>
  </si>
  <si>
    <t xml:space="preserve">  Salaries, wages, and benefits            </t>
  </si>
  <si>
    <t xml:space="preserve">  Fuel and oil           </t>
  </si>
  <si>
    <t xml:space="preserve">  Maintenance materials and repairs </t>
  </si>
  <si>
    <t xml:space="preserve">  Agency commissions        </t>
  </si>
  <si>
    <t xml:space="preserve">  Aircraft rentals       </t>
  </si>
  <si>
    <t xml:space="preserve">  Landing fees and other rentals            </t>
  </si>
  <si>
    <t xml:space="preserve">  Depreciation                     </t>
  </si>
  <si>
    <t xml:space="preserve">  Other operating expenses   </t>
  </si>
  <si>
    <t xml:space="preserve">             </t>
  </si>
  <si>
    <t xml:space="preserve">    Total operating expenses                   </t>
  </si>
  <si>
    <t xml:space="preserve">     </t>
  </si>
  <si>
    <t xml:space="preserve">OPERATING INCOME         </t>
  </si>
  <si>
    <t xml:space="preserve">  Interest expense          </t>
  </si>
  <si>
    <t xml:space="preserve">  Capitalized interest                      </t>
  </si>
  <si>
    <t xml:space="preserve">  Interest income                        </t>
  </si>
  <si>
    <t xml:space="preserve">  Other (gains) losses, net                </t>
  </si>
  <si>
    <t xml:space="preserve">                                          </t>
  </si>
  <si>
    <t xml:space="preserve">    Total other expenses (income)                 </t>
  </si>
  <si>
    <t xml:space="preserve">                                        </t>
  </si>
  <si>
    <t xml:space="preserve">   OF CHANGE IN ACCOUNTING PRINCIPLE     </t>
  </si>
  <si>
    <t xml:space="preserve">                                      </t>
  </si>
  <si>
    <t xml:space="preserve">   CHANGE IN ACCOUNTING PRINCIPLE              </t>
  </si>
  <si>
    <t xml:space="preserve">  PRINCIPLE, NET OF INCOME TAXES</t>
  </si>
  <si>
    <t xml:space="preserve">NET INCOME                                       </t>
  </si>
  <si>
    <t xml:space="preserve">                                                   </t>
  </si>
  <si>
    <t xml:space="preserve"> =========== </t>
  </si>
  <si>
    <t xml:space="preserve">   EFFECT OF CHANGE IN ACCOUNTING PRINCIPLE      </t>
  </si>
  <si>
    <t xml:space="preserve">   ACCOUNTING PRINCIPLE                </t>
  </si>
  <si>
    <t xml:space="preserve">                                                  </t>
  </si>
  <si>
    <t xml:space="preserve">                                                </t>
  </si>
  <si>
    <t xml:space="preserve">                                         </t>
  </si>
  <si>
    <t xml:space="preserve">   EFFECT OF CHANGE IN ACCOUNTING PRINCIPLE  </t>
  </si>
  <si>
    <t xml:space="preserve">   ACCOUNTING PRINCIPLE                  </t>
  </si>
  <si>
    <t xml:space="preserve">                                    </t>
  </si>
  <si>
    <t xml:space="preserve">                                                 </t>
  </si>
  <si>
    <t>Revised</t>
  </si>
  <si>
    <t xml:space="preserve">* Aircraft Leases </t>
  </si>
  <si>
    <t>-----------------------</t>
  </si>
  <si>
    <t xml:space="preserve">PROVISION FOR INCOME TAXES            </t>
  </si>
  <si>
    <t xml:space="preserve">NET INCOME PER SHARE, BASIC </t>
  </si>
  <si>
    <t xml:space="preserve">NET INCOME PER SHARE, DILUTED </t>
  </si>
  <si>
    <t>Group Members:</t>
  </si>
  <si>
    <t>Joan Branciforte</t>
  </si>
  <si>
    <t>Rodrigo Rodriguez</t>
  </si>
  <si>
    <t>Jason Rubinfeld</t>
  </si>
  <si>
    <t>TEAM LUV - ASSIGNMENT TWO</t>
  </si>
  <si>
    <t>Table of Contents</t>
  </si>
  <si>
    <t>The Operating Lease Calculations</t>
  </si>
  <si>
    <t>Miscellaneous Information:</t>
  </si>
  <si>
    <t>Note: This is a calculation page in which we used the operating lease commitments given  in Southwest Airlines' 10-K.</t>
  </si>
  <si>
    <t>Critical Assumptions Page</t>
  </si>
  <si>
    <t>Miscellaneous footnotes and criticism</t>
  </si>
  <si>
    <t>Revised Balance Sheet (compared to the original)</t>
  </si>
  <si>
    <t>Revised Income Statement (compared to the original)</t>
  </si>
  <si>
    <t xml:space="preserve">The numbers in purple were taken from the LUV's section on </t>
  </si>
  <si>
    <t>The Critical Assumptions Page:</t>
  </si>
  <si>
    <t>Assumption One:</t>
  </si>
  <si>
    <t>Assumption Two:</t>
  </si>
  <si>
    <t>The Interest Expense on the debt created by converting operating leases =</t>
  </si>
  <si>
    <t xml:space="preserve">    In an operating lease, typically, the contract period is shorter than the life of the</t>
  </si>
  <si>
    <t>equipment, and the lessor pays all maintenance and servicing costs.  Operating</t>
  </si>
  <si>
    <t xml:space="preserve">leases do not have to be shown on the balance sheet.  However, these </t>
  </si>
  <si>
    <t>operating leases also represent expected fixed periodic payments.  So these</t>
  </si>
  <si>
    <t xml:space="preserve">types of leases function similar to DEBT.  </t>
  </si>
  <si>
    <t>reported in the current income statement</t>
  </si>
  <si>
    <t>reported on the balance sheet</t>
  </si>
  <si>
    <t>David Mircea</t>
  </si>
  <si>
    <t>Anthony Perez</t>
  </si>
  <si>
    <t>From the 10-K filing made by the company with the SEC (in Southwest's website it is dated 1/26/2001):</t>
  </si>
  <si>
    <t>At 12/31/00, future minimum payments under such leases were given as follows (in thousands):</t>
  </si>
  <si>
    <t>From the current financial statements:</t>
  </si>
  <si>
    <t>Topic</t>
  </si>
  <si>
    <t>Link</t>
  </si>
  <si>
    <t xml:space="preserve">Operating lease expense - Depreciation on asset created by operating lease </t>
  </si>
  <si>
    <t>Assumption Three:</t>
  </si>
  <si>
    <t>Total assets</t>
  </si>
  <si>
    <t>Note 5 in 10K:</t>
  </si>
  <si>
    <t xml:space="preserve">The information we compiled was gathered mainly from the 10K report found </t>
  </si>
  <si>
    <t xml:space="preserve">derived from the balance sheet, income statements, and calculations </t>
  </si>
  <si>
    <t>The aircraft leases generally can be renewed at rates based on fair market value</t>
  </si>
  <si>
    <t>at the end of the lease term for one to five years. Most aircraft leases have</t>
  </si>
  <si>
    <t>purchase options at or near the end of the lease term at fair market value, but</t>
  </si>
  <si>
    <t>generally not to exceed a stated percentage of the lessor's defined cost of the</t>
  </si>
  <si>
    <t>aircraft.</t>
  </si>
  <si>
    <t>CLICK HERE TO GO BACK TO THE TABLE OF CONTENTS</t>
  </si>
  <si>
    <t xml:space="preserve">    The asset flight equipment will be effected when revising the balance sheet.</t>
  </si>
  <si>
    <t>Also, there will be a generation of a liability now that was not mentioned on this</t>
  </si>
  <si>
    <t>financial.  We will name this category "Capitalized Leases of aircrafts."</t>
  </si>
  <si>
    <t xml:space="preserve">    *Capitalized Leases of Aircrafts</t>
  </si>
  <si>
    <t>or</t>
  </si>
  <si>
    <t>(for revision)</t>
  </si>
  <si>
    <t>Assumption Four:</t>
  </si>
  <si>
    <t xml:space="preserve">    Under the operating expenses category, we are going to place operating leases</t>
  </si>
  <si>
    <t xml:space="preserve">which hadn't been previously denoted as expenses.  We are doing this in </t>
  </si>
  <si>
    <t>conjunction with operating lease capitalization and to follow Assumption One.</t>
  </si>
  <si>
    <t>see Assumption Four</t>
  </si>
  <si>
    <t>Southwest Airlines leases airline related equipment under long-term non-cancelable operating leases which expire at various dates</t>
  </si>
  <si>
    <t>non-cancelable leases.</t>
  </si>
  <si>
    <t>Southwest's balance sheet and income statement.</t>
  </si>
  <si>
    <t>On this page we mention the steps we have taken to revise</t>
  </si>
  <si>
    <t>* = For asterisks see Assumption Three on Assumptions Page</t>
  </si>
  <si>
    <t>at the Southwest Airlines' website and Yahoo! Website.  Our conclusions were</t>
  </si>
  <si>
    <t>made based on assumptions as well as real figures.  Below is just some additional</t>
  </si>
  <si>
    <t>information that we couldn't fit into the report itself but we found interesting as endnotes.</t>
  </si>
  <si>
    <t>Operating Lease Calculations</t>
  </si>
  <si>
    <t>Revised Balance Sheet</t>
  </si>
  <si>
    <t>Revised Income Statement</t>
  </si>
  <si>
    <t>Miscellaneous</t>
  </si>
  <si>
    <t>This computation is not right; I'm assuming you used Damodaran's template.  However, you didn't follow through with the logic</t>
  </si>
  <si>
    <t>of his template.  You have to include year 7, 8, 9, etc.  upto 13.</t>
  </si>
  <si>
    <t>Note also that the entire debt value of the lease is included in the Income Statement.  This is clearly a mistake.</t>
  </si>
  <si>
    <t>Note the error in computing the value of lease commitments in 2006 and beyond.</t>
  </si>
  <si>
    <t>It was, however, correctly included in the Balance Sheet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</si>
</sst>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#,##0;[Red]\(#,##0\)"/>
    <numFmt numFmtId="167" formatCode="&quot;$&quot;#,##0;[Red]&quot;$&quot;\(#,##0\)"/>
    <numFmt numFmtId="168" formatCode="&quot;$&quot;#,##0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Tms Rmn"/>
      <family val="0"/>
    </font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sz val="10"/>
      <name val="Arial"/>
      <family val="0"/>
    </font>
    <font>
      <sz val="10"/>
      <name val="Arial"/>
      <family val="0"/>
    </font>
    <font>
      <sz val="12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sz val="12"/>
      <name val="Times New Roman"/>
      <family val="1"/>
    </font>
    <font>
      <u val="single"/>
      <sz val="12"/>
      <name val="Geneva"/>
      <family val="0"/>
    </font>
    <font>
      <u val="single"/>
      <sz val="12"/>
      <name val="Times New Roman"/>
      <family val="1"/>
    </font>
    <font>
      <b/>
      <sz val="10"/>
      <name val="Geneva"/>
      <family val="0"/>
    </font>
    <font>
      <u val="single"/>
      <sz val="9"/>
      <color indexed="36"/>
      <name val="Geneva"/>
      <family val="0"/>
    </font>
    <font>
      <sz val="14"/>
      <name val="Geneva"/>
      <family val="0"/>
    </font>
    <font>
      <b/>
      <u val="single"/>
      <sz val="16"/>
      <name val="Geneva"/>
      <family val="0"/>
    </font>
    <font>
      <sz val="14"/>
      <name val="Arial Narrow"/>
      <family val="2"/>
    </font>
    <font>
      <sz val="10"/>
      <name val="Courier New"/>
      <family val="0"/>
    </font>
    <font>
      <sz val="11"/>
      <name val="Arial"/>
      <family val="2"/>
    </font>
    <font>
      <sz val="12"/>
      <name val="Arial Narrow"/>
      <family val="2"/>
    </font>
    <font>
      <i/>
      <sz val="12"/>
      <name val="Geneva"/>
      <family val="0"/>
    </font>
    <font>
      <u val="single"/>
      <sz val="8"/>
      <color indexed="12"/>
      <name val="Geneva"/>
      <family val="0"/>
    </font>
    <font>
      <sz val="10"/>
      <color indexed="10"/>
      <name val="Tms Rmn"/>
      <family val="0"/>
    </font>
    <font>
      <sz val="12"/>
      <color indexed="10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6" fillId="0" borderId="0" xfId="17" applyFont="1" applyBorder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" wrapText="1"/>
    </xf>
    <xf numFmtId="15" fontId="8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horizontal="left" wrapText="1"/>
    </xf>
    <xf numFmtId="49" fontId="8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9" fillId="0" borderId="0" xfId="21">
      <alignment/>
      <protection/>
    </xf>
    <xf numFmtId="6" fontId="9" fillId="0" borderId="0" xfId="21" applyNumberFormat="1">
      <alignment/>
      <protection/>
    </xf>
    <xf numFmtId="3" fontId="9" fillId="0" borderId="0" xfId="21" applyNumberFormat="1">
      <alignment/>
      <protection/>
    </xf>
    <xf numFmtId="0" fontId="9" fillId="0" borderId="0" xfId="21" applyFont="1">
      <alignment/>
      <protection/>
    </xf>
    <xf numFmtId="3" fontId="9" fillId="0" borderId="0" xfId="21" applyNumberFormat="1" applyFont="1">
      <alignment/>
      <protection/>
    </xf>
    <xf numFmtId="8" fontId="9" fillId="0" borderId="0" xfId="21" applyNumberFormat="1">
      <alignment/>
      <protection/>
    </xf>
    <xf numFmtId="3" fontId="9" fillId="0" borderId="0" xfId="21" applyNumberFormat="1" applyFont="1" quotePrefix="1">
      <alignment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4" fontId="5" fillId="0" borderId="0" xfId="17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10" fontId="5" fillId="2" borderId="3" xfId="0" applyNumberFormat="1" applyFont="1" applyFill="1" applyBorder="1" applyAlignment="1">
      <alignment horizontal="center"/>
    </xf>
    <xf numFmtId="44" fontId="5" fillId="2" borderId="3" xfId="0" applyNumberFormat="1" applyFont="1" applyFill="1" applyBorder="1" applyAlignment="1">
      <alignment/>
    </xf>
    <xf numFmtId="44" fontId="5" fillId="2" borderId="4" xfId="0" applyNumberFormat="1" applyFont="1" applyFill="1" applyBorder="1" applyAlignment="1">
      <alignment/>
    </xf>
    <xf numFmtId="0" fontId="0" fillId="3" borderId="0" xfId="0" applyFill="1" applyAlignment="1">
      <alignment/>
    </xf>
    <xf numFmtId="49" fontId="8" fillId="3" borderId="1" xfId="0" applyNumberFormat="1" applyFon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/>
    </xf>
    <xf numFmtId="166" fontId="0" fillId="3" borderId="1" xfId="0" applyNumberFormat="1" applyFill="1" applyBorder="1" applyAlignment="1">
      <alignment/>
    </xf>
    <xf numFmtId="167" fontId="0" fillId="3" borderId="1" xfId="0" applyNumberFormat="1" applyFill="1" applyBorder="1" applyAlignment="1">
      <alignment/>
    </xf>
    <xf numFmtId="166" fontId="0" fillId="3" borderId="2" xfId="0" applyNumberFormat="1" applyFill="1" applyBorder="1" applyAlignment="1">
      <alignment/>
    </xf>
    <xf numFmtId="0" fontId="16" fillId="3" borderId="0" xfId="0" applyFont="1" applyFill="1" applyAlignment="1">
      <alignment horizontal="center"/>
    </xf>
    <xf numFmtId="0" fontId="9" fillId="3" borderId="0" xfId="21" applyFill="1">
      <alignment/>
      <protection/>
    </xf>
    <xf numFmtId="6" fontId="9" fillId="3" borderId="0" xfId="21" applyNumberFormat="1" applyFill="1">
      <alignment/>
      <protection/>
    </xf>
    <xf numFmtId="3" fontId="9" fillId="3" borderId="0" xfId="21" applyNumberFormat="1" applyFill="1">
      <alignment/>
      <protection/>
    </xf>
    <xf numFmtId="6" fontId="0" fillId="3" borderId="0" xfId="0" applyNumberFormat="1" applyFill="1" applyAlignment="1">
      <alignment/>
    </xf>
    <xf numFmtId="3" fontId="9" fillId="3" borderId="0" xfId="21" applyNumberFormat="1" applyFont="1" applyFill="1">
      <alignment/>
      <protection/>
    </xf>
    <xf numFmtId="3" fontId="0" fillId="3" borderId="0" xfId="0" applyNumberFormat="1" applyFill="1" applyAlignment="1">
      <alignment/>
    </xf>
    <xf numFmtId="168" fontId="0" fillId="3" borderId="0" xfId="0" applyNumberFormat="1" applyFill="1" applyAlignment="1">
      <alignment/>
    </xf>
    <xf numFmtId="168" fontId="9" fillId="3" borderId="0" xfId="21" applyNumberFormat="1" applyFill="1">
      <alignment/>
      <protection/>
    </xf>
    <xf numFmtId="0" fontId="9" fillId="3" borderId="0" xfId="21" applyFont="1" applyFill="1">
      <alignment/>
      <protection/>
    </xf>
    <xf numFmtId="8" fontId="9" fillId="3" borderId="0" xfId="21" applyNumberFormat="1" applyFill="1">
      <alignment/>
      <protection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4" fontId="5" fillId="2" borderId="9" xfId="17" applyFont="1" applyFill="1" applyBorder="1" applyAlignment="1">
      <alignment/>
    </xf>
    <xf numFmtId="44" fontId="5" fillId="2" borderId="10" xfId="17" applyFont="1" applyFill="1" applyBorder="1" applyAlignment="1">
      <alignment/>
    </xf>
    <xf numFmtId="44" fontId="5" fillId="2" borderId="11" xfId="0" applyNumberFormat="1" applyFont="1" applyFill="1" applyBorder="1" applyAlignment="1">
      <alignment/>
    </xf>
    <xf numFmtId="44" fontId="5" fillId="2" borderId="12" xfId="0" applyNumberFormat="1" applyFont="1" applyFill="1" applyBorder="1" applyAlignment="1">
      <alignment/>
    </xf>
    <xf numFmtId="44" fontId="5" fillId="2" borderId="13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8" fillId="0" borderId="0" xfId="0" applyFont="1" applyAlignment="1">
      <alignment/>
    </xf>
    <xf numFmtId="0" fontId="12" fillId="0" borderId="0" xfId="2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44" fontId="5" fillId="2" borderId="13" xfId="17" applyNumberFormat="1" applyFont="1" applyFill="1" applyBorder="1" applyAlignment="1">
      <alignment/>
    </xf>
    <xf numFmtId="44" fontId="5" fillId="2" borderId="14" xfId="17" applyNumberFormat="1" applyFont="1" applyFill="1" applyBorder="1" applyAlignment="1">
      <alignment/>
    </xf>
    <xf numFmtId="44" fontId="5" fillId="2" borderId="17" xfId="17" applyNumberFormat="1" applyFont="1" applyFill="1" applyBorder="1" applyAlignment="1">
      <alignment/>
    </xf>
    <xf numFmtId="167" fontId="0" fillId="2" borderId="13" xfId="0" applyNumberFormat="1" applyFill="1" applyBorder="1" applyAlignment="1">
      <alignment/>
    </xf>
    <xf numFmtId="44" fontId="5" fillId="2" borderId="14" xfId="17" applyFont="1" applyFill="1" applyBorder="1" applyAlignment="1">
      <alignment/>
    </xf>
    <xf numFmtId="44" fontId="5" fillId="0" borderId="0" xfId="17" applyNumberFormat="1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24" fillId="0" borderId="0" xfId="0" applyFont="1" applyAlignment="1">
      <alignment/>
    </xf>
    <xf numFmtId="0" fontId="12" fillId="0" borderId="0" xfId="20" applyFont="1" applyAlignment="1">
      <alignment/>
    </xf>
    <xf numFmtId="0" fontId="12" fillId="0" borderId="0" xfId="20" applyAlignment="1">
      <alignment wrapText="1"/>
    </xf>
    <xf numFmtId="0" fontId="25" fillId="0" borderId="0" xfId="20" applyFont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2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ised Income Statemen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1">
      <selection activeCell="K15" sqref="K15"/>
    </sheetView>
  </sheetViews>
  <sheetFormatPr defaultColWidth="9.00390625" defaultRowHeight="12"/>
  <cols>
    <col min="1" max="1" width="6.00390625" style="27" customWidth="1"/>
    <col min="2" max="2" width="5.375" style="27" customWidth="1"/>
    <col min="3" max="5" width="9.125" style="27" customWidth="1"/>
    <col min="6" max="6" width="13.375" style="27" customWidth="1"/>
    <col min="7" max="7" width="27.75390625" style="27" bestFit="1" customWidth="1"/>
    <col min="8" max="16384" width="9.125" style="27" customWidth="1"/>
  </cols>
  <sheetData>
    <row r="2" ht="15.75">
      <c r="C2" s="28" t="s">
        <v>130</v>
      </c>
    </row>
    <row r="4" ht="15">
      <c r="A4" s="27" t="s">
        <v>126</v>
      </c>
    </row>
    <row r="6" ht="18">
      <c r="A6" s="67" t="s">
        <v>127</v>
      </c>
    </row>
    <row r="7" ht="18">
      <c r="A7" s="67" t="s">
        <v>128</v>
      </c>
    </row>
    <row r="8" ht="18">
      <c r="A8" s="67" t="s">
        <v>129</v>
      </c>
    </row>
    <row r="9" ht="18">
      <c r="A9" s="67" t="s">
        <v>151</v>
      </c>
    </row>
    <row r="10" ht="15">
      <c r="A10" s="27" t="s">
        <v>152</v>
      </c>
    </row>
    <row r="12" spans="4:6" ht="20.25">
      <c r="D12" s="89" t="s">
        <v>131</v>
      </c>
      <c r="E12" s="89"/>
      <c r="F12" s="89"/>
    </row>
    <row r="13" spans="2:7" ht="15">
      <c r="B13" s="27" t="s">
        <v>156</v>
      </c>
      <c r="G13" s="27" t="s">
        <v>157</v>
      </c>
    </row>
    <row r="14" spans="1:7" ht="15.75">
      <c r="A14" s="31">
        <v>1</v>
      </c>
      <c r="B14" s="30" t="s">
        <v>132</v>
      </c>
      <c r="C14" s="30"/>
      <c r="G14" s="68" t="s">
        <v>189</v>
      </c>
    </row>
    <row r="15" spans="1:7" ht="15.75">
      <c r="A15" s="31">
        <v>2</v>
      </c>
      <c r="B15" s="30" t="s">
        <v>135</v>
      </c>
      <c r="C15" s="30"/>
      <c r="G15" s="68" t="s">
        <v>135</v>
      </c>
    </row>
    <row r="16" spans="1:7" ht="15.75">
      <c r="A16" s="31">
        <v>3</v>
      </c>
      <c r="B16" s="30" t="s">
        <v>137</v>
      </c>
      <c r="C16" s="30"/>
      <c r="G16" s="68" t="s">
        <v>190</v>
      </c>
    </row>
    <row r="17" spans="1:7" ht="15.75">
      <c r="A17" s="31">
        <v>4</v>
      </c>
      <c r="B17" s="30" t="s">
        <v>138</v>
      </c>
      <c r="C17" s="30"/>
      <c r="G17" s="68" t="s">
        <v>191</v>
      </c>
    </row>
    <row r="18" spans="1:3" ht="15.75">
      <c r="A18" s="31">
        <v>5</v>
      </c>
      <c r="B18" s="30" t="s">
        <v>133</v>
      </c>
      <c r="C18" s="30"/>
    </row>
    <row r="19" spans="2:7" ht="15.75">
      <c r="B19" s="32"/>
      <c r="C19" s="30" t="s">
        <v>136</v>
      </c>
      <c r="G19" s="68" t="s">
        <v>192</v>
      </c>
    </row>
    <row r="22" ht="15">
      <c r="C22" s="88" t="s">
        <v>196</v>
      </c>
    </row>
    <row r="23" ht="15">
      <c r="C23" s="92" t="s">
        <v>195</v>
      </c>
    </row>
    <row r="24" ht="15">
      <c r="C24" s="88" t="s">
        <v>197</v>
      </c>
    </row>
  </sheetData>
  <mergeCells count="1">
    <mergeCell ref="D12:F12"/>
  </mergeCells>
  <hyperlinks>
    <hyperlink ref="G14" location="'Operating Lease Calculations'!A1" display="Operating Lease Calculations"/>
    <hyperlink ref="G15" location="'Critical Assumptions Page'!A1" display="Critical Assumptions Page"/>
    <hyperlink ref="G16" location="'Revised Balance Sheet'!A1" display="Revised Balance Sheet"/>
    <hyperlink ref="G17" location="'Revised Income Statement'!A1" display="Revised Income Statement"/>
    <hyperlink ref="G19" location="Miscellaneous!A1" display="Miscellaneou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4">
      <selection activeCell="F40" sqref="F40"/>
    </sheetView>
  </sheetViews>
  <sheetFormatPr defaultColWidth="9.00390625" defaultRowHeight="12"/>
  <cols>
    <col min="1" max="1" width="14.00390625" style="0" customWidth="1"/>
    <col min="2" max="2" width="15.00390625" style="0" customWidth="1"/>
    <col min="3" max="3" width="13.125" style="0" customWidth="1"/>
    <col min="4" max="4" width="13.75390625" style="0" customWidth="1"/>
    <col min="5" max="5" width="11.375" style="0" customWidth="1"/>
    <col min="6" max="6" width="12.00390625" style="0" bestFit="1" customWidth="1"/>
    <col min="7" max="16384" width="11.375" style="0" customWidth="1"/>
  </cols>
  <sheetData>
    <row r="1" spans="1:11" s="1" customFormat="1" ht="18">
      <c r="A1" s="26" t="s">
        <v>134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18">
      <c r="A2" s="2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8">
      <c r="A3" t="s">
        <v>153</v>
      </c>
      <c r="B3"/>
      <c r="C3"/>
      <c r="D3"/>
      <c r="E3"/>
      <c r="F3"/>
      <c r="G3"/>
      <c r="H3"/>
      <c r="I3"/>
      <c r="J3" s="6"/>
      <c r="K3" s="6"/>
    </row>
    <row r="4" spans="1:11" s="1" customFormat="1" ht="18">
      <c r="A4"/>
      <c r="B4"/>
      <c r="C4"/>
      <c r="D4"/>
      <c r="E4"/>
      <c r="F4"/>
      <c r="G4"/>
      <c r="H4"/>
      <c r="I4"/>
      <c r="J4" s="6"/>
      <c r="K4" s="6"/>
    </row>
    <row r="5" spans="1:11" s="1" customFormat="1" ht="18">
      <c r="A5" t="s">
        <v>181</v>
      </c>
      <c r="B5"/>
      <c r="C5"/>
      <c r="D5"/>
      <c r="E5"/>
      <c r="F5"/>
      <c r="G5"/>
      <c r="H5"/>
      <c r="I5"/>
      <c r="J5" s="6"/>
      <c r="K5" s="6"/>
    </row>
    <row r="6" spans="1:11" s="1" customFormat="1" ht="18">
      <c r="A6" t="s">
        <v>154</v>
      </c>
      <c r="B6"/>
      <c r="C6"/>
      <c r="D6"/>
      <c r="E6"/>
      <c r="F6"/>
      <c r="G6"/>
      <c r="H6"/>
      <c r="I6"/>
      <c r="J6" s="6"/>
      <c r="K6" s="6"/>
    </row>
    <row r="7" spans="1:11" s="1" customFormat="1" ht="18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="3" customFormat="1" ht="12.75">
      <c r="A8" s="3" t="s">
        <v>0</v>
      </c>
    </row>
    <row r="9" spans="1:5" s="2" customFormat="1" ht="12.75">
      <c r="A9" s="2" t="s">
        <v>1</v>
      </c>
      <c r="E9" s="29"/>
    </row>
    <row r="10" s="4" customFormat="1" ht="13.5" thickBot="1">
      <c r="A10" s="4" t="s">
        <v>64</v>
      </c>
    </row>
    <row r="11" spans="1:2" s="2" customFormat="1" ht="13.5" thickBot="1">
      <c r="A11" s="55" t="s">
        <v>2</v>
      </c>
      <c r="B11" s="75" t="s">
        <v>3</v>
      </c>
    </row>
    <row r="12" spans="1:3" s="2" customFormat="1" ht="12.75">
      <c r="A12" s="72">
        <v>2001</v>
      </c>
      <c r="B12" s="76">
        <v>274564</v>
      </c>
      <c r="C12" s="2" t="s">
        <v>139</v>
      </c>
    </row>
    <row r="13" spans="1:3" s="2" customFormat="1" ht="12.75">
      <c r="A13" s="73">
        <v>2002</v>
      </c>
      <c r="B13" s="76">
        <v>262142</v>
      </c>
      <c r="C13" s="2" t="s">
        <v>182</v>
      </c>
    </row>
    <row r="14" spans="1:2" s="2" customFormat="1" ht="12.75">
      <c r="A14" s="73">
        <v>2003</v>
      </c>
      <c r="B14" s="76">
        <v>237627</v>
      </c>
    </row>
    <row r="15" spans="1:2" s="2" customFormat="1" ht="12.75">
      <c r="A15" s="73">
        <v>2004</v>
      </c>
      <c r="B15" s="76">
        <v>213782</v>
      </c>
    </row>
    <row r="16" spans="1:2" s="2" customFormat="1" ht="12.75">
      <c r="A16" s="73">
        <v>2005</v>
      </c>
      <c r="B16" s="76">
        <v>203385</v>
      </c>
    </row>
    <row r="17" spans="1:2" s="2" customFormat="1" ht="26.25" thickBot="1">
      <c r="A17" s="74" t="s">
        <v>16</v>
      </c>
      <c r="B17" s="77">
        <v>1701793</v>
      </c>
    </row>
    <row r="18" s="2" customFormat="1" ht="13.5" thickBot="1"/>
    <row r="19" spans="1:3" s="2" customFormat="1" ht="13.5" thickBot="1">
      <c r="A19" s="2" t="s">
        <v>4</v>
      </c>
      <c r="C19" s="33">
        <v>0.083</v>
      </c>
    </row>
    <row r="20" s="2" customFormat="1" ht="12.75"/>
    <row r="21" s="4" customFormat="1" ht="13.5" thickBot="1">
      <c r="A21" s="4" t="s">
        <v>155</v>
      </c>
    </row>
    <row r="22" spans="1:5" s="2" customFormat="1" ht="12.75">
      <c r="A22" s="2" t="s">
        <v>5</v>
      </c>
      <c r="D22" s="78">
        <f>'Revised Income Statement'!B26</f>
        <v>1021145</v>
      </c>
      <c r="E22" s="2" t="s">
        <v>149</v>
      </c>
    </row>
    <row r="23" spans="1:5" s="2" customFormat="1" ht="12.75">
      <c r="A23" s="2" t="s">
        <v>6</v>
      </c>
      <c r="D23" s="79">
        <f>SUM('Revised Balance Sheet'!C30:C35)</f>
        <v>3218252</v>
      </c>
      <c r="E23" s="2" t="s">
        <v>150</v>
      </c>
    </row>
    <row r="24" spans="1:5" s="2" customFormat="1" ht="13.5" thickBot="1">
      <c r="A24" s="2" t="s">
        <v>7</v>
      </c>
      <c r="D24" s="80">
        <v>69889</v>
      </c>
      <c r="E24" s="2" t="s">
        <v>149</v>
      </c>
    </row>
    <row r="25" spans="1:6" s="3" customFormat="1" ht="12.75">
      <c r="A25" s="3" t="s">
        <v>8</v>
      </c>
      <c r="D25" s="5"/>
      <c r="F25" s="81"/>
    </row>
    <row r="26" spans="1:4" s="2" customFormat="1" ht="12.75">
      <c r="A26" s="2" t="s">
        <v>9</v>
      </c>
      <c r="D26" s="54">
        <f>INT(B17/AVERAGE(B12:B16))</f>
        <v>7</v>
      </c>
    </row>
    <row r="27" spans="5:6" s="3" customFormat="1" ht="12.75">
      <c r="E27" s="2"/>
      <c r="F27" s="29"/>
    </row>
    <row r="28" s="4" customFormat="1" ht="13.5" thickBot="1">
      <c r="A28" s="4" t="s">
        <v>10</v>
      </c>
    </row>
    <row r="29" spans="1:3" s="2" customFormat="1" ht="13.5" thickBot="1">
      <c r="A29" s="64" t="s">
        <v>2</v>
      </c>
      <c r="B29" s="65" t="s">
        <v>3</v>
      </c>
      <c r="C29" s="66" t="s">
        <v>11</v>
      </c>
    </row>
    <row r="30" spans="1:3" s="2" customFormat="1" ht="12.75">
      <c r="A30" s="56">
        <v>1</v>
      </c>
      <c r="B30" s="61">
        <f>B12</f>
        <v>274564</v>
      </c>
      <c r="C30" s="58">
        <f aca="true" t="shared" si="0" ref="C30:C35">B30/(1+$C$19)^A30</f>
        <v>253521.69898430287</v>
      </c>
    </row>
    <row r="31" spans="1:3" s="2" customFormat="1" ht="12.75">
      <c r="A31" s="57">
        <v>2</v>
      </c>
      <c r="B31" s="62">
        <f>B13</f>
        <v>262142</v>
      </c>
      <c r="C31" s="59">
        <f t="shared" si="0"/>
        <v>223501.11562134186</v>
      </c>
    </row>
    <row r="32" spans="1:3" s="2" customFormat="1" ht="12.75">
      <c r="A32" s="57">
        <v>3</v>
      </c>
      <c r="B32" s="62">
        <f>B14</f>
        <v>237627</v>
      </c>
      <c r="C32" s="59">
        <f t="shared" si="0"/>
        <v>187072.70037094218</v>
      </c>
    </row>
    <row r="33" spans="1:3" s="2" customFormat="1" ht="12.75">
      <c r="A33" s="57">
        <v>4</v>
      </c>
      <c r="B33" s="62">
        <f>B15</f>
        <v>213782</v>
      </c>
      <c r="C33" s="59">
        <f t="shared" si="0"/>
        <v>155402.25241580888</v>
      </c>
    </row>
    <row r="34" spans="1:3" s="2" customFormat="1" ht="12.75">
      <c r="A34" s="57">
        <v>5</v>
      </c>
      <c r="B34" s="62">
        <f>B16</f>
        <v>203385</v>
      </c>
      <c r="C34" s="59">
        <f t="shared" si="0"/>
        <v>136513.82540141873</v>
      </c>
    </row>
    <row r="35" spans="1:4" s="2" customFormat="1" ht="12.75">
      <c r="A35" s="57">
        <v>6</v>
      </c>
      <c r="B35" s="62">
        <f>IF(B17&gt;0,IF(D26&gt;1,B17/D26,B17),0)</f>
        <v>243113.2857142857</v>
      </c>
      <c r="C35" s="59">
        <f t="shared" si="0"/>
        <v>150673.87349427302</v>
      </c>
      <c r="D35" s="87" t="s">
        <v>193</v>
      </c>
    </row>
    <row r="36" spans="1:4" s="2" customFormat="1" ht="13.5" thickBot="1">
      <c r="A36" s="82" t="s">
        <v>12</v>
      </c>
      <c r="B36" s="63"/>
      <c r="C36" s="60">
        <f>SUM(C30:C35)</f>
        <v>1106685.4662880874</v>
      </c>
      <c r="D36" s="87" t="s">
        <v>194</v>
      </c>
    </row>
    <row r="37" s="2" customFormat="1" ht="12.75"/>
    <row r="38" s="2" customFormat="1" ht="13.5" thickBot="1">
      <c r="A38" s="4" t="s">
        <v>13</v>
      </c>
    </row>
    <row r="39" spans="1:6" s="2" customFormat="1" ht="13.5" thickBot="1">
      <c r="A39" s="2" t="s">
        <v>14</v>
      </c>
      <c r="F39" s="34">
        <f>D22+C36*C19</f>
        <v>1112999.8937019112</v>
      </c>
    </row>
    <row r="40" spans="1:6" s="2" customFormat="1" ht="13.5" thickBot="1">
      <c r="A40" s="2" t="s">
        <v>15</v>
      </c>
      <c r="F40" s="35">
        <f>D23+C36</f>
        <v>4324937.466288088</v>
      </c>
    </row>
    <row r="42" ht="45">
      <c r="A42" s="86" t="s">
        <v>169</v>
      </c>
    </row>
  </sheetData>
  <hyperlinks>
    <hyperlink ref="A42" location="'TABLE OF CONTENTS'!A1" display="CLICK HERE TO GO BACK TO THE TABLE OF CONTENTS"/>
  </hyperlinks>
  <printOptions/>
  <pageMargins left="0.17" right="0.16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4" sqref="A24"/>
    </sheetView>
  </sheetViews>
  <sheetFormatPr defaultColWidth="9.00390625" defaultRowHeight="12"/>
  <cols>
    <col min="1" max="1" width="14.25390625" style="27" customWidth="1"/>
    <col min="2" max="3" width="9.125" style="27" customWidth="1"/>
    <col min="4" max="4" width="11.375" style="27" bestFit="1" customWidth="1"/>
    <col min="5" max="5" width="17.00390625" style="27" customWidth="1"/>
    <col min="6" max="16384" width="9.125" style="27" customWidth="1"/>
  </cols>
  <sheetData>
    <row r="1" ht="15">
      <c r="A1" s="83" t="s">
        <v>140</v>
      </c>
    </row>
    <row r="3" ht="15">
      <c r="B3" s="27" t="s">
        <v>184</v>
      </c>
    </row>
    <row r="4" ht="15">
      <c r="A4" s="27" t="s">
        <v>183</v>
      </c>
    </row>
    <row r="6" ht="15">
      <c r="A6" s="27" t="s">
        <v>141</v>
      </c>
    </row>
    <row r="8" ht="15">
      <c r="A8" s="27" t="s">
        <v>144</v>
      </c>
    </row>
    <row r="9" ht="15">
      <c r="A9" s="27" t="s">
        <v>145</v>
      </c>
    </row>
    <row r="10" ht="15">
      <c r="A10" s="27" t="s">
        <v>146</v>
      </c>
    </row>
    <row r="11" ht="15">
      <c r="A11" s="27" t="s">
        <v>147</v>
      </c>
    </row>
    <row r="12" ht="15">
      <c r="A12" s="27" t="s">
        <v>148</v>
      </c>
    </row>
    <row r="14" ht="15">
      <c r="A14" s="27" t="s">
        <v>142</v>
      </c>
    </row>
    <row r="16" ht="15">
      <c r="A16" s="27" t="s">
        <v>143</v>
      </c>
    </row>
    <row r="17" ht="15">
      <c r="A17" s="27" t="s">
        <v>158</v>
      </c>
    </row>
    <row r="19" spans="1:4" ht="15">
      <c r="A19" s="27" t="s">
        <v>159</v>
      </c>
      <c r="D19" s="27" t="s">
        <v>175</v>
      </c>
    </row>
    <row r="20" ht="15">
      <c r="A20" s="27" t="s">
        <v>170</v>
      </c>
    </row>
    <row r="21" ht="15">
      <c r="A21" s="27" t="s">
        <v>171</v>
      </c>
    </row>
    <row r="22" ht="15">
      <c r="A22" s="27" t="s">
        <v>172</v>
      </c>
    </row>
    <row r="24" ht="15">
      <c r="A24" s="27" t="s">
        <v>176</v>
      </c>
    </row>
    <row r="25" ht="15">
      <c r="A25" s="27" t="s">
        <v>177</v>
      </c>
    </row>
    <row r="26" ht="15">
      <c r="A26" s="27" t="s">
        <v>178</v>
      </c>
    </row>
    <row r="27" ht="15">
      <c r="A27" s="27" t="s">
        <v>179</v>
      </c>
    </row>
    <row r="29" ht="45">
      <c r="A29" s="86" t="s">
        <v>169</v>
      </c>
    </row>
  </sheetData>
  <hyperlinks>
    <hyperlink ref="A29" location="'TABLE OF CONTENTS'!A1" display="CLICK HERE TO GO BACK TO THE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0">
      <selection activeCell="A50" sqref="A50"/>
    </sheetView>
  </sheetViews>
  <sheetFormatPr defaultColWidth="9.00390625" defaultRowHeight="12.75" customHeight="1"/>
  <cols>
    <col min="1" max="1" width="46.75390625" style="0" bestFit="1" customWidth="1"/>
    <col min="3" max="3" width="9.875" style="0" bestFit="1" customWidth="1"/>
    <col min="5" max="5" width="13.25390625" style="0" customWidth="1"/>
    <col min="6" max="6" width="9.875" style="0" bestFit="1" customWidth="1"/>
  </cols>
  <sheetData>
    <row r="1" spans="1:5" ht="12.75" customHeight="1">
      <c r="A1" s="9"/>
      <c r="B1" s="9"/>
      <c r="E1" s="36"/>
    </row>
    <row r="2" spans="1:5" ht="12.75" customHeight="1">
      <c r="A2" s="7" t="s">
        <v>28</v>
      </c>
      <c r="B2" s="7"/>
      <c r="E2" s="36"/>
    </row>
    <row r="3" spans="1:5" ht="12.75" customHeight="1">
      <c r="A3" s="7" t="s">
        <v>29</v>
      </c>
      <c r="B3" s="7"/>
      <c r="E3" s="36"/>
    </row>
    <row r="4" spans="1:5" ht="12.75" customHeight="1">
      <c r="A4" s="8">
        <v>35429</v>
      </c>
      <c r="B4" s="8"/>
      <c r="E4" s="43" t="s">
        <v>65</v>
      </c>
    </row>
    <row r="5" spans="1:5" ht="12.75" customHeight="1">
      <c r="A5" s="9"/>
      <c r="B5" s="9"/>
      <c r="E5" s="36"/>
    </row>
    <row r="6" spans="1:5" ht="12.75" customHeight="1" thickBot="1">
      <c r="A6" s="10" t="s">
        <v>63</v>
      </c>
      <c r="B6" s="10"/>
      <c r="C6" s="11" t="s">
        <v>30</v>
      </c>
      <c r="E6" s="37" t="s">
        <v>30</v>
      </c>
    </row>
    <row r="7" spans="1:5" ht="12.75" customHeight="1">
      <c r="A7" s="9" t="s">
        <v>31</v>
      </c>
      <c r="B7" s="9"/>
      <c r="C7" s="12" t="s">
        <v>32</v>
      </c>
      <c r="E7" s="38" t="s">
        <v>32</v>
      </c>
    </row>
    <row r="8" spans="1:5" ht="12.75" customHeight="1">
      <c r="A8" s="9" t="s">
        <v>33</v>
      </c>
      <c r="B8" s="9"/>
      <c r="C8" s="13">
        <v>522995</v>
      </c>
      <c r="E8" s="39">
        <v>522995</v>
      </c>
    </row>
    <row r="9" spans="1:5" ht="12.75" customHeight="1">
      <c r="A9" s="9" t="s">
        <v>34</v>
      </c>
      <c r="B9" s="9"/>
      <c r="C9" s="13">
        <v>138070</v>
      </c>
      <c r="E9" s="39">
        <v>138070</v>
      </c>
    </row>
    <row r="10" spans="1:5" ht="12.75" customHeight="1">
      <c r="A10" s="9" t="s">
        <v>35</v>
      </c>
      <c r="B10" s="9"/>
      <c r="C10" s="13">
        <v>80564</v>
      </c>
      <c r="E10" s="39">
        <v>80564</v>
      </c>
    </row>
    <row r="11" spans="1:5" ht="12.75" customHeight="1">
      <c r="A11" s="9" t="s">
        <v>36</v>
      </c>
      <c r="B11" s="9"/>
      <c r="C11" s="13">
        <v>28005</v>
      </c>
      <c r="E11" s="39">
        <v>28005</v>
      </c>
    </row>
    <row r="12" spans="1:5" ht="12.75" customHeight="1">
      <c r="A12" s="9" t="s">
        <v>37</v>
      </c>
      <c r="B12" s="9"/>
      <c r="C12" s="13">
        <v>22515</v>
      </c>
      <c r="E12" s="39">
        <v>22515</v>
      </c>
    </row>
    <row r="13" spans="1:5" ht="12.75" customHeight="1" thickBot="1">
      <c r="A13" s="9" t="s">
        <v>38</v>
      </c>
      <c r="B13" s="9"/>
      <c r="C13" s="14">
        <v>39387</v>
      </c>
      <c r="E13" s="40">
        <v>39387</v>
      </c>
    </row>
    <row r="14" spans="1:5" ht="12.75" customHeight="1" thickBot="1">
      <c r="A14" s="9" t="s">
        <v>39</v>
      </c>
      <c r="B14" s="9"/>
      <c r="C14" s="15">
        <f>SUM(C8:C13)</f>
        <v>831536</v>
      </c>
      <c r="E14" s="41">
        <f>SUM(E8:E13)</f>
        <v>831536</v>
      </c>
    </row>
    <row r="15" spans="1:5" ht="12.75" customHeight="1">
      <c r="A15" s="9" t="s">
        <v>40</v>
      </c>
      <c r="B15" s="9"/>
      <c r="C15" s="12" t="s">
        <v>32</v>
      </c>
      <c r="E15" s="38" t="s">
        <v>32</v>
      </c>
    </row>
    <row r="16" spans="1:5" ht="12.75" customHeight="1">
      <c r="A16" s="9" t="s">
        <v>66</v>
      </c>
      <c r="B16" s="9"/>
      <c r="C16" s="13">
        <v>6831913</v>
      </c>
      <c r="E16" s="39">
        <f>6831913+E34</f>
        <v>7938598.466288088</v>
      </c>
    </row>
    <row r="17" spans="1:5" ht="12.75" customHeight="1">
      <c r="A17" s="9" t="s">
        <v>41</v>
      </c>
      <c r="B17" s="9"/>
      <c r="C17" s="13">
        <v>800718</v>
      </c>
      <c r="E17" s="39">
        <v>800718</v>
      </c>
    </row>
    <row r="18" spans="1:5" ht="12.75" customHeight="1" thickBot="1">
      <c r="A18" s="9" t="s">
        <v>42</v>
      </c>
      <c r="B18" s="9"/>
      <c r="C18" s="14">
        <v>335164</v>
      </c>
      <c r="E18" s="40">
        <v>335164</v>
      </c>
    </row>
    <row r="19" spans="1:5" ht="12.75" customHeight="1" thickBot="1">
      <c r="A19" s="9"/>
      <c r="B19" s="9"/>
      <c r="C19" s="15">
        <f>SUM(C16:C18)</f>
        <v>7967795</v>
      </c>
      <c r="E19" s="41">
        <f>SUM(E16:E18)</f>
        <v>9074480.466288088</v>
      </c>
    </row>
    <row r="20" spans="1:5" ht="12.75" customHeight="1" thickBot="1">
      <c r="A20" s="9" t="s">
        <v>43</v>
      </c>
      <c r="B20" s="9"/>
      <c r="C20" s="14">
        <v>2148070</v>
      </c>
      <c r="E20" s="40">
        <v>2148070</v>
      </c>
    </row>
    <row r="21" spans="1:5" ht="12.75" customHeight="1" thickBot="1">
      <c r="A21" s="9"/>
      <c r="B21" s="9"/>
      <c r="C21" s="15">
        <v>5819725</v>
      </c>
      <c r="E21" s="41">
        <f>E19-E20</f>
        <v>6926410.466288088</v>
      </c>
    </row>
    <row r="22" spans="1:5" ht="12.75" customHeight="1" thickBot="1">
      <c r="A22" s="9" t="s">
        <v>44</v>
      </c>
      <c r="B22" s="9"/>
      <c r="C22" s="14">
        <v>18311</v>
      </c>
      <c r="E22" s="40">
        <v>18311</v>
      </c>
    </row>
    <row r="23" spans="1:6" ht="12.75" customHeight="1" thickBot="1">
      <c r="A23" s="9" t="s">
        <v>160</v>
      </c>
      <c r="B23" s="9"/>
      <c r="C23" s="15">
        <v>6669572</v>
      </c>
      <c r="E23" s="41">
        <f>E14+E21+E22</f>
        <v>7776257.466288088</v>
      </c>
      <c r="F23" s="16"/>
    </row>
    <row r="24" spans="1:5" ht="12.75" customHeight="1">
      <c r="A24" s="9" t="s">
        <v>45</v>
      </c>
      <c r="B24" s="9"/>
      <c r="C24" s="12" t="s">
        <v>32</v>
      </c>
      <c r="E24" s="38" t="s">
        <v>32</v>
      </c>
    </row>
    <row r="25" spans="1:5" ht="12.75" customHeight="1">
      <c r="A25" s="9" t="s">
        <v>46</v>
      </c>
      <c r="B25" s="9"/>
      <c r="C25" s="13">
        <v>312716</v>
      </c>
      <c r="E25" s="39">
        <v>312716</v>
      </c>
    </row>
    <row r="26" spans="1:5" ht="12.75" customHeight="1">
      <c r="A26" s="9" t="s">
        <v>47</v>
      </c>
      <c r="B26" s="9"/>
      <c r="C26" s="13">
        <v>499874</v>
      </c>
      <c r="E26" s="39">
        <v>499874</v>
      </c>
    </row>
    <row r="27" spans="1:5" ht="12.75" customHeight="1">
      <c r="A27" s="9" t="s">
        <v>48</v>
      </c>
      <c r="B27" s="9"/>
      <c r="C27" s="13">
        <v>377061</v>
      </c>
      <c r="E27" s="39">
        <v>377061</v>
      </c>
    </row>
    <row r="28" spans="1:5" ht="12.75" customHeight="1">
      <c r="A28" s="9" t="s">
        <v>49</v>
      </c>
      <c r="B28" s="9"/>
      <c r="C28" s="12" t="s">
        <v>32</v>
      </c>
      <c r="E28" s="38" t="s">
        <v>32</v>
      </c>
    </row>
    <row r="29" spans="1:5" ht="12.75" customHeight="1" thickBot="1">
      <c r="A29" s="9" t="s">
        <v>50</v>
      </c>
      <c r="B29" s="9"/>
      <c r="C29" s="14">
        <v>108752</v>
      </c>
      <c r="E29" s="40">
        <v>108752</v>
      </c>
    </row>
    <row r="30" spans="1:5" ht="12.75" customHeight="1" thickBot="1">
      <c r="A30" s="9" t="s">
        <v>51</v>
      </c>
      <c r="B30" s="9"/>
      <c r="C30" s="15">
        <f>SUM(C25:C29)</f>
        <v>1298403</v>
      </c>
      <c r="E30" s="41">
        <f>SUM(E25:E29)</f>
        <v>1298403</v>
      </c>
    </row>
    <row r="31" spans="1:5" ht="12.75" customHeight="1">
      <c r="A31" s="9" t="s">
        <v>52</v>
      </c>
      <c r="B31" s="9"/>
      <c r="C31" s="13">
        <v>760992</v>
      </c>
      <c r="E31" s="39">
        <v>760992</v>
      </c>
    </row>
    <row r="32" spans="1:5" ht="12.75" customHeight="1">
      <c r="A32" s="9" t="s">
        <v>53</v>
      </c>
      <c r="B32" s="9"/>
      <c r="C32" s="13">
        <v>852865</v>
      </c>
      <c r="E32" s="39">
        <v>852865</v>
      </c>
    </row>
    <row r="33" spans="1:5" ht="12.75" customHeight="1">
      <c r="A33" s="9" t="s">
        <v>54</v>
      </c>
      <c r="B33" s="9"/>
      <c r="C33" s="13">
        <v>207522</v>
      </c>
      <c r="E33" s="39">
        <v>207522</v>
      </c>
    </row>
    <row r="34" spans="1:5" ht="12.75" customHeight="1">
      <c r="A34" s="9" t="s">
        <v>173</v>
      </c>
      <c r="B34" s="9"/>
      <c r="C34" s="13"/>
      <c r="E34" s="39">
        <f>'Operating Lease Calculations'!C36</f>
        <v>1106685.4662880874</v>
      </c>
    </row>
    <row r="35" spans="1:5" ht="12.75" customHeight="1" thickBot="1">
      <c r="A35" s="9" t="s">
        <v>55</v>
      </c>
      <c r="B35" s="9"/>
      <c r="C35" s="14">
        <v>98470</v>
      </c>
      <c r="E35" s="40">
        <v>98470</v>
      </c>
    </row>
    <row r="36" spans="1:5" ht="12.75" customHeight="1" thickBot="1">
      <c r="A36" s="9" t="s">
        <v>68</v>
      </c>
      <c r="B36" s="9"/>
      <c r="C36" s="14">
        <f>SUM(C31:C35)</f>
        <v>1919849</v>
      </c>
      <c r="E36" s="40">
        <f>SUM(E31:E35)</f>
        <v>3026534.4662880874</v>
      </c>
    </row>
    <row r="37" spans="1:5" ht="12.75" customHeight="1">
      <c r="A37" s="9"/>
      <c r="B37" s="9"/>
      <c r="C37" s="13"/>
      <c r="E37" s="39"/>
    </row>
    <row r="38" spans="1:5" ht="12.75" customHeight="1">
      <c r="A38" s="9" t="s">
        <v>56</v>
      </c>
      <c r="B38" s="9"/>
      <c r="C38" s="12" t="s">
        <v>32</v>
      </c>
      <c r="E38" s="38" t="s">
        <v>32</v>
      </c>
    </row>
    <row r="39" spans="1:5" ht="12.75" customHeight="1">
      <c r="A39" s="9" t="s">
        <v>57</v>
      </c>
      <c r="B39" s="9"/>
      <c r="C39" s="13">
        <v>507897</v>
      </c>
      <c r="E39" s="39">
        <v>507897</v>
      </c>
    </row>
    <row r="40" spans="1:5" ht="12.75" customHeight="1">
      <c r="A40" s="9" t="s">
        <v>58</v>
      </c>
      <c r="B40" s="9"/>
      <c r="C40" s="13">
        <v>103780</v>
      </c>
      <c r="E40" s="39">
        <v>103780</v>
      </c>
    </row>
    <row r="41" spans="1:5" ht="12.75" customHeight="1">
      <c r="A41" s="9" t="s">
        <v>59</v>
      </c>
      <c r="B41" s="9"/>
      <c r="C41" s="13">
        <v>2902007</v>
      </c>
      <c r="E41" s="39">
        <v>2902007</v>
      </c>
    </row>
    <row r="42" spans="1:5" ht="12.75" customHeight="1">
      <c r="A42" s="9" t="s">
        <v>60</v>
      </c>
      <c r="B42" s="9"/>
      <c r="C42" s="12" t="s">
        <v>32</v>
      </c>
      <c r="E42" s="38" t="s">
        <v>32</v>
      </c>
    </row>
    <row r="43" spans="1:5" ht="12.75" customHeight="1" thickBot="1">
      <c r="A43" s="9" t="s">
        <v>61</v>
      </c>
      <c r="B43" s="9"/>
      <c r="C43" s="14">
        <v>-62364</v>
      </c>
      <c r="E43" s="40">
        <v>-62364</v>
      </c>
    </row>
    <row r="44" spans="1:5" ht="12.75" customHeight="1" thickBot="1">
      <c r="A44" s="9" t="s">
        <v>62</v>
      </c>
      <c r="B44" s="9"/>
      <c r="C44" s="15">
        <v>3451320</v>
      </c>
      <c r="E44" s="41">
        <f>SUM(E39:E43)</f>
        <v>3451320</v>
      </c>
    </row>
    <row r="45" spans="1:5" ht="12.75" customHeight="1" thickBot="1">
      <c r="A45" s="9"/>
      <c r="B45" s="9"/>
      <c r="C45" s="18"/>
      <c r="E45" s="42"/>
    </row>
    <row r="46" spans="1:5" ht="12.75" customHeight="1" thickBot="1">
      <c r="A46" s="9" t="s">
        <v>67</v>
      </c>
      <c r="C46" s="14">
        <v>6669572</v>
      </c>
      <c r="E46" s="41">
        <f>E30+E36+E44</f>
        <v>7776257.466288088</v>
      </c>
    </row>
    <row r="47" ht="12.75" customHeight="1">
      <c r="E47" s="36"/>
    </row>
    <row r="48" ht="12.75" customHeight="1">
      <c r="E48" s="36"/>
    </row>
    <row r="49" ht="12.75" customHeight="1">
      <c r="E49" s="36"/>
    </row>
    <row r="50" ht="12.75" customHeight="1">
      <c r="A50" s="84" t="s">
        <v>185</v>
      </c>
    </row>
    <row r="51" ht="12.75" customHeight="1">
      <c r="A51" s="17" t="s">
        <v>174</v>
      </c>
    </row>
    <row r="52" ht="12.75" customHeight="1">
      <c r="A52" s="68" t="s">
        <v>169</v>
      </c>
    </row>
  </sheetData>
  <hyperlinks>
    <hyperlink ref="A52" location="'TABLE OF CONTENTS'!A1" display="CLICK HERE TO GO BACK TO THE TABLE OF CONTENTS"/>
    <hyperlink ref="A50" location="'Critical Assumptions Page'!A19" display="* = For asterisks see Assumption Three on Assumtions Page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D19" sqref="D19"/>
    </sheetView>
  </sheetViews>
  <sheetFormatPr defaultColWidth="9.00390625" defaultRowHeight="12"/>
  <cols>
    <col min="1" max="1" width="56.25390625" style="0" bestFit="1" customWidth="1"/>
    <col min="2" max="2" width="13.75390625" style="0" bestFit="1" customWidth="1"/>
    <col min="4" max="4" width="13.75390625" style="0" bestFit="1" customWidth="1"/>
    <col min="5" max="5" width="10.375" style="0" bestFit="1" customWidth="1"/>
  </cols>
  <sheetData>
    <row r="1" ht="12.75">
      <c r="D1" s="43" t="s">
        <v>120</v>
      </c>
    </row>
    <row r="2" spans="1:4" ht="12.75">
      <c r="A2" s="19" t="s">
        <v>80</v>
      </c>
      <c r="B2" s="19">
        <v>2000</v>
      </c>
      <c r="D2" s="44">
        <v>2000</v>
      </c>
    </row>
    <row r="3" spans="1:4" ht="12.75">
      <c r="A3" s="19"/>
      <c r="B3" s="19" t="s">
        <v>84</v>
      </c>
      <c r="D3" s="44" t="s">
        <v>84</v>
      </c>
    </row>
    <row r="4" spans="1:4" ht="12.75">
      <c r="A4" s="19" t="s">
        <v>26</v>
      </c>
      <c r="B4" s="19"/>
      <c r="D4" s="44"/>
    </row>
    <row r="5" spans="1:4" ht="12.75">
      <c r="A5" s="19" t="s">
        <v>69</v>
      </c>
      <c r="B5" s="19"/>
      <c r="D5" s="44"/>
    </row>
    <row r="6" spans="1:4" ht="12.75">
      <c r="A6" s="19" t="s">
        <v>70</v>
      </c>
      <c r="B6" s="19"/>
      <c r="D6" s="44"/>
    </row>
    <row r="7" spans="1:4" ht="12.75">
      <c r="A7" s="19" t="s">
        <v>79</v>
      </c>
      <c r="B7" s="20">
        <v>5467965</v>
      </c>
      <c r="D7" s="45">
        <v>5467965</v>
      </c>
    </row>
    <row r="8" spans="1:4" ht="12.75">
      <c r="A8" s="19" t="s">
        <v>81</v>
      </c>
      <c r="B8" s="21">
        <v>110742</v>
      </c>
      <c r="D8" s="46">
        <v>110742</v>
      </c>
    </row>
    <row r="9" spans="1:4" ht="12.75">
      <c r="A9" s="19" t="s">
        <v>82</v>
      </c>
      <c r="B9" s="21">
        <v>70853</v>
      </c>
      <c r="D9" s="46">
        <v>70853</v>
      </c>
    </row>
    <row r="10" spans="1:4" ht="12.75">
      <c r="A10" s="19" t="s">
        <v>26</v>
      </c>
      <c r="B10" s="19" t="s">
        <v>84</v>
      </c>
      <c r="D10" s="44" t="s">
        <v>84</v>
      </c>
    </row>
    <row r="11" spans="1:4" ht="12.75">
      <c r="A11" s="19" t="s">
        <v>83</v>
      </c>
      <c r="B11" s="23">
        <f>D11</f>
        <v>5649560</v>
      </c>
      <c r="D11" s="47">
        <f>SUM(D7:D9)</f>
        <v>5649560</v>
      </c>
    </row>
    <row r="12" spans="1:4" ht="12.75">
      <c r="A12" s="19" t="s">
        <v>26</v>
      </c>
      <c r="B12" s="19"/>
      <c r="D12" s="44"/>
    </row>
    <row r="13" spans="1:4" ht="12.75">
      <c r="A13" s="19" t="s">
        <v>71</v>
      </c>
      <c r="B13" s="19"/>
      <c r="D13" s="44"/>
    </row>
    <row r="14" spans="1:4" ht="12.75">
      <c r="A14" s="22" t="s">
        <v>85</v>
      </c>
      <c r="B14" s="21">
        <v>1683689</v>
      </c>
      <c r="D14" s="46">
        <v>1683689</v>
      </c>
    </row>
    <row r="15" spans="1:4" ht="12.75">
      <c r="A15" s="22" t="s">
        <v>86</v>
      </c>
      <c r="B15" s="23">
        <v>804426</v>
      </c>
      <c r="D15" s="48">
        <v>804426</v>
      </c>
    </row>
    <row r="16" spans="1:4" ht="12.75">
      <c r="A16" s="22" t="s">
        <v>87</v>
      </c>
      <c r="B16" s="21">
        <v>378470</v>
      </c>
      <c r="D16" s="46">
        <v>378470</v>
      </c>
    </row>
    <row r="17" spans="1:4" ht="12.75">
      <c r="A17" s="22" t="s">
        <v>88</v>
      </c>
      <c r="B17" s="21">
        <v>159309</v>
      </c>
      <c r="D17" s="46">
        <v>159309</v>
      </c>
    </row>
    <row r="18" spans="1:4" ht="12.75">
      <c r="A18" s="22" t="s">
        <v>89</v>
      </c>
      <c r="B18" s="21">
        <v>196328</v>
      </c>
      <c r="D18" s="46">
        <v>196328</v>
      </c>
    </row>
    <row r="19" spans="1:5" ht="12.75">
      <c r="A19" s="22" t="s">
        <v>121</v>
      </c>
      <c r="B19" s="25" t="s">
        <v>122</v>
      </c>
      <c r="D19" s="39">
        <f>'Operating Lease Calculations'!C36</f>
        <v>1106685.4662880874</v>
      </c>
      <c r="E19" s="68" t="s">
        <v>180</v>
      </c>
    </row>
    <row r="20" spans="1:4" ht="12.75">
      <c r="A20" s="22" t="s">
        <v>90</v>
      </c>
      <c r="B20" s="21">
        <v>265106</v>
      </c>
      <c r="D20" s="46">
        <v>265106</v>
      </c>
    </row>
    <row r="21" spans="1:4" ht="12.75">
      <c r="A21" s="22" t="s">
        <v>91</v>
      </c>
      <c r="B21" s="21">
        <v>281276</v>
      </c>
      <c r="D21" s="46">
        <v>281276</v>
      </c>
    </row>
    <row r="22" spans="1:4" ht="12.75">
      <c r="A22" s="22" t="s">
        <v>92</v>
      </c>
      <c r="B22" s="21">
        <v>859811</v>
      </c>
      <c r="D22" s="46">
        <v>859811</v>
      </c>
    </row>
    <row r="23" spans="1:4" ht="12.75">
      <c r="A23" s="22" t="s">
        <v>93</v>
      </c>
      <c r="B23" s="19" t="s">
        <v>84</v>
      </c>
      <c r="D23" s="44" t="s">
        <v>84</v>
      </c>
    </row>
    <row r="24" spans="1:4" ht="12.75">
      <c r="A24" s="22" t="s">
        <v>94</v>
      </c>
      <c r="B24" s="21">
        <v>4628415</v>
      </c>
      <c r="D24" s="49">
        <f>SUM(D14:D22)</f>
        <v>5735100.466288088</v>
      </c>
    </row>
    <row r="25" spans="1:4" ht="12.75">
      <c r="A25" s="22" t="s">
        <v>95</v>
      </c>
      <c r="B25" s="19" t="s">
        <v>84</v>
      </c>
      <c r="D25" s="44" t="s">
        <v>84</v>
      </c>
    </row>
    <row r="26" spans="1:4" ht="12.75">
      <c r="A26" s="22" t="s">
        <v>96</v>
      </c>
      <c r="B26" s="21">
        <v>1021145</v>
      </c>
      <c r="D26" s="50">
        <f>D11-D24</f>
        <v>-85540.46628808789</v>
      </c>
    </row>
    <row r="27" spans="1:4" ht="12.75">
      <c r="A27" s="19" t="s">
        <v>26</v>
      </c>
      <c r="B27" s="19"/>
      <c r="D27" s="44"/>
    </row>
    <row r="28" spans="1:4" ht="12.75">
      <c r="A28" s="19" t="s">
        <v>72</v>
      </c>
      <c r="B28" s="19"/>
      <c r="D28" s="44"/>
    </row>
    <row r="29" spans="1:4" ht="12.75">
      <c r="A29" s="22" t="s">
        <v>97</v>
      </c>
      <c r="B29" s="21">
        <v>69889</v>
      </c>
      <c r="D29" s="46">
        <v>69889</v>
      </c>
    </row>
    <row r="30" spans="1:4" ht="12.75">
      <c r="A30" s="22" t="s">
        <v>98</v>
      </c>
      <c r="B30" s="21">
        <v>-27551</v>
      </c>
      <c r="D30" s="46">
        <v>-27551</v>
      </c>
    </row>
    <row r="31" spans="1:4" ht="12.75">
      <c r="A31" s="22" t="s">
        <v>99</v>
      </c>
      <c r="B31" s="21">
        <v>-40072</v>
      </c>
      <c r="D31" s="46">
        <v>-40072</v>
      </c>
    </row>
    <row r="32" spans="1:4" ht="12.75">
      <c r="A32" s="22" t="s">
        <v>100</v>
      </c>
      <c r="B32" s="21">
        <v>1515</v>
      </c>
      <c r="D32" s="46">
        <v>1515</v>
      </c>
    </row>
    <row r="33" spans="1:4" ht="12.75">
      <c r="A33" s="22" t="s">
        <v>101</v>
      </c>
      <c r="B33" s="19" t="s">
        <v>84</v>
      </c>
      <c r="D33" s="44" t="s">
        <v>84</v>
      </c>
    </row>
    <row r="34" spans="1:4" ht="12.75">
      <c r="A34" s="22" t="s">
        <v>102</v>
      </c>
      <c r="B34" s="21">
        <v>3781</v>
      </c>
      <c r="D34" s="46">
        <v>3781</v>
      </c>
    </row>
    <row r="35" spans="1:4" ht="12.75">
      <c r="A35" s="22" t="s">
        <v>103</v>
      </c>
      <c r="B35" s="19" t="s">
        <v>84</v>
      </c>
      <c r="D35" s="44" t="s">
        <v>84</v>
      </c>
    </row>
    <row r="36" spans="1:4" ht="12.75">
      <c r="A36" s="19" t="s">
        <v>73</v>
      </c>
      <c r="B36" s="19"/>
      <c r="D36" s="44"/>
    </row>
    <row r="37" spans="1:4" ht="12.75">
      <c r="A37" s="22" t="s">
        <v>104</v>
      </c>
      <c r="B37" s="21">
        <v>1017364</v>
      </c>
      <c r="D37" s="46">
        <f>D26+D34</f>
        <v>-81759.46628808789</v>
      </c>
    </row>
    <row r="38" spans="1:4" ht="12.75">
      <c r="A38" s="22" t="s">
        <v>123</v>
      </c>
      <c r="B38" s="21">
        <v>392140</v>
      </c>
      <c r="D38" s="46">
        <v>392140</v>
      </c>
    </row>
    <row r="39" spans="1:4" ht="12.75">
      <c r="A39" s="22" t="s">
        <v>105</v>
      </c>
      <c r="B39" s="19" t="s">
        <v>84</v>
      </c>
      <c r="D39" s="44" t="s">
        <v>84</v>
      </c>
    </row>
    <row r="40" spans="1:4" ht="12.75">
      <c r="A40" s="19" t="s">
        <v>74</v>
      </c>
      <c r="B40" s="19"/>
      <c r="D40" s="44"/>
    </row>
    <row r="41" spans="1:4" ht="12.75">
      <c r="A41" s="22" t="s">
        <v>106</v>
      </c>
      <c r="B41" s="21">
        <v>625224</v>
      </c>
      <c r="D41" s="46">
        <f>D37-D38</f>
        <v>-473899.4662880879</v>
      </c>
    </row>
    <row r="42" spans="1:4" ht="12.75">
      <c r="A42" s="19" t="s">
        <v>75</v>
      </c>
      <c r="B42" s="19"/>
      <c r="D42" s="44"/>
    </row>
    <row r="43" spans="1:4" ht="12.75">
      <c r="A43" s="22" t="s">
        <v>107</v>
      </c>
      <c r="B43" s="23">
        <v>-22131</v>
      </c>
      <c r="D43" s="48">
        <v>-22131</v>
      </c>
    </row>
    <row r="44" spans="1:4" ht="12.75">
      <c r="A44" s="22" t="s">
        <v>113</v>
      </c>
      <c r="B44" s="19" t="s">
        <v>84</v>
      </c>
      <c r="D44" s="44" t="s">
        <v>84</v>
      </c>
    </row>
    <row r="45" spans="1:4" ht="12.75">
      <c r="A45" s="22" t="s">
        <v>108</v>
      </c>
      <c r="B45" s="20">
        <v>603093</v>
      </c>
      <c r="D45" s="51">
        <f>D41+D43</f>
        <v>-496030.4662880879</v>
      </c>
    </row>
    <row r="46" spans="1:4" ht="12.75">
      <c r="A46" s="22" t="s">
        <v>109</v>
      </c>
      <c r="B46" s="22" t="s">
        <v>110</v>
      </c>
      <c r="D46" s="52" t="s">
        <v>110</v>
      </c>
    </row>
    <row r="47" spans="1:4" ht="12.75">
      <c r="A47" s="19" t="s">
        <v>76</v>
      </c>
      <c r="B47" s="19"/>
      <c r="D47" s="44"/>
    </row>
    <row r="48" spans="1:4" ht="12.75">
      <c r="A48" s="22" t="s">
        <v>111</v>
      </c>
      <c r="B48" s="24">
        <v>1.25</v>
      </c>
      <c r="D48" s="53">
        <v>1.25</v>
      </c>
    </row>
    <row r="49" spans="1:4" ht="12.75">
      <c r="A49" s="19" t="s">
        <v>77</v>
      </c>
      <c r="B49" s="19"/>
      <c r="D49" s="44"/>
    </row>
    <row r="50" spans="1:4" ht="12.75">
      <c r="A50" s="22" t="s">
        <v>112</v>
      </c>
      <c r="B50" s="19">
        <v>-0.04</v>
      </c>
      <c r="D50" s="44">
        <v>-0.04</v>
      </c>
    </row>
    <row r="51" spans="1:4" ht="12.75">
      <c r="A51" s="22" t="s">
        <v>114</v>
      </c>
      <c r="B51" s="19" t="s">
        <v>84</v>
      </c>
      <c r="D51" s="44" t="s">
        <v>84</v>
      </c>
    </row>
    <row r="52" spans="1:4" ht="12.75">
      <c r="A52" s="22" t="s">
        <v>124</v>
      </c>
      <c r="B52" s="24">
        <v>1.21</v>
      </c>
      <c r="D52" s="53">
        <v>1.21</v>
      </c>
    </row>
    <row r="53" spans="1:4" ht="12.75">
      <c r="A53" s="22" t="s">
        <v>115</v>
      </c>
      <c r="B53" s="22" t="s">
        <v>110</v>
      </c>
      <c r="D53" s="52" t="s">
        <v>110</v>
      </c>
    </row>
    <row r="54" spans="1:4" ht="12.75">
      <c r="A54" s="19" t="s">
        <v>26</v>
      </c>
      <c r="B54" s="19"/>
      <c r="D54" s="44"/>
    </row>
    <row r="55" spans="1:4" ht="12.75">
      <c r="A55" s="19" t="s">
        <v>78</v>
      </c>
      <c r="B55" s="19"/>
      <c r="D55" s="44"/>
    </row>
    <row r="56" spans="1:4" ht="12.75">
      <c r="A56" s="22" t="s">
        <v>116</v>
      </c>
      <c r="B56" s="24">
        <v>1.18</v>
      </c>
      <c r="D56" s="53">
        <v>1.18</v>
      </c>
    </row>
    <row r="57" spans="1:4" ht="12.75">
      <c r="A57" s="19" t="s">
        <v>77</v>
      </c>
      <c r="B57" s="19"/>
      <c r="D57" s="44"/>
    </row>
    <row r="58" spans="1:4" ht="12.75">
      <c r="A58" s="22" t="s">
        <v>117</v>
      </c>
      <c r="B58" s="19">
        <v>-0.04</v>
      </c>
      <c r="D58" s="44">
        <v>-0.04</v>
      </c>
    </row>
    <row r="59" spans="1:4" ht="12.75">
      <c r="A59" s="22" t="s">
        <v>118</v>
      </c>
      <c r="B59" s="19" t="s">
        <v>84</v>
      </c>
      <c r="D59" s="44" t="s">
        <v>84</v>
      </c>
    </row>
    <row r="60" spans="1:4" ht="12.75">
      <c r="A60" s="22" t="s">
        <v>125</v>
      </c>
      <c r="B60" s="24">
        <v>1.14</v>
      </c>
      <c r="D60" s="53">
        <v>1.14</v>
      </c>
    </row>
    <row r="61" spans="1:4" ht="12.75">
      <c r="A61" s="22" t="s">
        <v>119</v>
      </c>
      <c r="B61" s="22" t="s">
        <v>110</v>
      </c>
      <c r="D61" s="52" t="s">
        <v>110</v>
      </c>
    </row>
    <row r="62" spans="1:4" ht="12.75">
      <c r="A62" s="19"/>
      <c r="B62" s="19"/>
      <c r="D62" s="44"/>
    </row>
    <row r="63" spans="1:4" ht="12.75">
      <c r="A63" s="19" t="s">
        <v>26</v>
      </c>
      <c r="B63" s="19"/>
      <c r="D63" s="19"/>
    </row>
    <row r="64" spans="1:4" ht="12.75">
      <c r="A64" s="68" t="s">
        <v>169</v>
      </c>
      <c r="B64" s="19"/>
      <c r="D64" s="19"/>
    </row>
  </sheetData>
  <hyperlinks>
    <hyperlink ref="A64" location="'TABLE OF CONTENTS'!A1" display="CLICK HERE TO GO BACK TO THE TABLE OF CONTENTS"/>
    <hyperlink ref="E19" location="'Critical Assumptions Page'!A24" display="see Assumption Four"/>
  </hyperlinks>
  <printOptions/>
  <pageMargins left="0.21" right="0.23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3">
      <selection activeCell="B26" sqref="B26"/>
    </sheetView>
  </sheetViews>
  <sheetFormatPr defaultColWidth="9.00390625" defaultRowHeight="12"/>
  <cols>
    <col min="1" max="1" width="9.125" style="69" customWidth="1"/>
    <col min="2" max="2" width="20.375" style="69" customWidth="1"/>
    <col min="3" max="16384" width="9.125" style="69" customWidth="1"/>
  </cols>
  <sheetData>
    <row r="1" ht="18">
      <c r="A1" s="69" t="s">
        <v>162</v>
      </c>
    </row>
    <row r="2" ht="18">
      <c r="A2" s="69" t="s">
        <v>186</v>
      </c>
    </row>
    <row r="3" ht="18">
      <c r="A3" s="69" t="s">
        <v>163</v>
      </c>
    </row>
    <row r="4" ht="18">
      <c r="A4" s="69" t="s">
        <v>187</v>
      </c>
    </row>
    <row r="5" ht="18">
      <c r="A5" s="69" t="s">
        <v>188</v>
      </c>
    </row>
    <row r="9" ht="18">
      <c r="A9" s="71" t="s">
        <v>161</v>
      </c>
    </row>
    <row r="10" s="70" customFormat="1" ht="14.25">
      <c r="A10" s="70" t="s">
        <v>17</v>
      </c>
    </row>
    <row r="11" s="70" customFormat="1" ht="14.25">
      <c r="A11" s="70" t="s">
        <v>18</v>
      </c>
    </row>
    <row r="12" s="70" customFormat="1" ht="14.25">
      <c r="A12" s="70" t="s">
        <v>19</v>
      </c>
    </row>
    <row r="13" s="70" customFormat="1" ht="14.25">
      <c r="A13" s="70" t="s">
        <v>20</v>
      </c>
    </row>
    <row r="14" s="70" customFormat="1" ht="14.25">
      <c r="A14" s="70" t="s">
        <v>21</v>
      </c>
    </row>
    <row r="15" s="70" customFormat="1" ht="14.25">
      <c r="A15" s="70" t="s">
        <v>22</v>
      </c>
    </row>
    <row r="16" s="70" customFormat="1" ht="14.25">
      <c r="A16" s="70" t="s">
        <v>23</v>
      </c>
    </row>
    <row r="17" s="70" customFormat="1" ht="14.25">
      <c r="A17" s="70" t="s">
        <v>24</v>
      </c>
    </row>
    <row r="18" s="70" customFormat="1" ht="14.25">
      <c r="A18" s="70" t="s">
        <v>25</v>
      </c>
    </row>
    <row r="20" spans="1:12" ht="18">
      <c r="A20" s="90" t="s">
        <v>164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8">
      <c r="A21" s="90" t="s">
        <v>165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18">
      <c r="A22" s="90" t="s">
        <v>166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8">
      <c r="A23" s="90" t="s">
        <v>167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1:12" ht="18">
      <c r="A24" s="90" t="s">
        <v>168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6" spans="1:2" ht="36.75">
      <c r="A26" s="69" t="s">
        <v>26</v>
      </c>
      <c r="B26" s="85" t="s">
        <v>169</v>
      </c>
    </row>
    <row r="27" ht="18">
      <c r="A27" s="69" t="s">
        <v>27</v>
      </c>
    </row>
  </sheetData>
  <mergeCells count="5">
    <mergeCell ref="A24:L24"/>
    <mergeCell ref="A20:L20"/>
    <mergeCell ref="A21:L21"/>
    <mergeCell ref="A22:L22"/>
    <mergeCell ref="A23:L23"/>
  </mergeCells>
  <hyperlinks>
    <hyperlink ref="B26" location="'TABLE OF CONTENTS'!A1" display="CLICK HERE TO GO BACK TO THE TABLE OF CONTENTS"/>
  </hyperlinks>
  <printOptions/>
  <pageMargins left="0.17" right="0.34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Stern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P.V. Viswanath</cp:lastModifiedBy>
  <cp:lastPrinted>2001-10-25T21:12:46Z</cp:lastPrinted>
  <dcterms:created xsi:type="dcterms:W3CDTF">1999-02-04T13:48:15Z</dcterms:created>
  <dcterms:modified xsi:type="dcterms:W3CDTF">2005-10-03T19:13:27Z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